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265" windowHeight="1200" activeTab="1"/>
  </bookViews>
  <sheets>
    <sheet name="Table 1" sheetId="8" r:id="rId1"/>
    <sheet name="Table 2-4" sheetId="5" r:id="rId2"/>
  </sheets>
  <calcPr calcId="145621"/>
</workbook>
</file>

<file path=xl/calcChain.xml><?xml version="1.0" encoding="utf-8"?>
<calcChain xmlns="http://schemas.openxmlformats.org/spreadsheetml/2006/main">
  <c r="D53" i="8" l="1"/>
  <c r="D54" i="8" l="1"/>
  <c r="C23" i="8" l="1"/>
  <c r="D23" i="8"/>
  <c r="B29" i="8" l="1"/>
  <c r="B41" i="8"/>
  <c r="C27" i="8" l="1"/>
  <c r="C25" i="8"/>
  <c r="D25" i="8"/>
  <c r="D29" i="8"/>
  <c r="D33" i="8"/>
  <c r="D24" i="8"/>
  <c r="B19" i="8" l="1"/>
  <c r="B40" i="8" l="1"/>
  <c r="C53" i="8" l="1"/>
  <c r="C24" i="8" l="1"/>
  <c r="C19" i="8"/>
  <c r="D64" i="8" l="1"/>
  <c r="C64" i="8"/>
  <c r="B64" i="8"/>
  <c r="E58" i="8"/>
  <c r="D48" i="8"/>
  <c r="C48" i="8"/>
  <c r="C36" i="8"/>
  <c r="B36" i="8"/>
  <c r="D36" i="8"/>
  <c r="D30" i="8"/>
  <c r="C30" i="8"/>
  <c r="B30" i="8"/>
  <c r="B20" i="8"/>
  <c r="D20" i="8"/>
  <c r="C20" i="8"/>
  <c r="D9" i="8"/>
  <c r="C9" i="8"/>
  <c r="B9" i="8"/>
  <c r="D50" i="8" l="1"/>
  <c r="D58" i="8" s="1"/>
  <c r="C50" i="8"/>
  <c r="C58" i="8" s="1"/>
  <c r="B48" i="8"/>
  <c r="B50" i="8" s="1"/>
  <c r="B58" i="8" s="1"/>
  <c r="D23" i="5" l="1"/>
  <c r="C23" i="5"/>
  <c r="D13" i="5"/>
  <c r="C13" i="5"/>
  <c r="D9" i="5"/>
  <c r="C9" i="5"/>
</calcChain>
</file>

<file path=xl/sharedStrings.xml><?xml version="1.0" encoding="utf-8"?>
<sst xmlns="http://schemas.openxmlformats.org/spreadsheetml/2006/main" count="83" uniqueCount="72">
  <si>
    <t>Better Payment Practice Code - Measure of Compliance</t>
  </si>
  <si>
    <t>Number</t>
  </si>
  <si>
    <t>£000s</t>
  </si>
  <si>
    <t>Non-NHS Payables</t>
  </si>
  <si>
    <t>Total Non-NHS Trade Invoices Paid in the Year</t>
  </si>
  <si>
    <t>Total Non-NHS Trade Invoices Paid Within Target</t>
  </si>
  <si>
    <t>Percentage of Non-NHS Trade Invoices Paid Within Target</t>
  </si>
  <si>
    <t>NHS Payables</t>
  </si>
  <si>
    <t>Total NHS Trade Invoices Paid in the Year</t>
  </si>
  <si>
    <t>Total NHS Trade Invoices Paid Within Target</t>
  </si>
  <si>
    <t>Percentage of NHS Trade Invoices Paid Within Target</t>
  </si>
  <si>
    <t>Contingency</t>
  </si>
  <si>
    <t>NELC  Shared Service</t>
  </si>
  <si>
    <t>Care Plus</t>
  </si>
  <si>
    <t>Continuing Healthcare</t>
  </si>
  <si>
    <t>Primary Care</t>
  </si>
  <si>
    <t>Prescribing</t>
  </si>
  <si>
    <t>NHS Commissioning</t>
  </si>
  <si>
    <t>Hull &amp; East Yorkshire Hospitals</t>
  </si>
  <si>
    <t>North Lincolnshire &amp; Goole FT</t>
  </si>
  <si>
    <t>Leeds Teaching Hospitals</t>
  </si>
  <si>
    <t>Sheffield Teaching Hospitals FT</t>
  </si>
  <si>
    <t>Sheffield Childrens Hospitals FT</t>
  </si>
  <si>
    <t>United Lincolnshire</t>
  </si>
  <si>
    <t>East Midlands Ambulance Service</t>
  </si>
  <si>
    <t>Other NHS SLAs</t>
  </si>
  <si>
    <t>Non NHS Commissioning</t>
  </si>
  <si>
    <t>Adult Social Care</t>
  </si>
  <si>
    <t>Navigo</t>
  </si>
  <si>
    <t>St Hughes</t>
  </si>
  <si>
    <t>Other Non NHS Providers</t>
  </si>
  <si>
    <t>Corporate Budgets</t>
  </si>
  <si>
    <t>HQ costs (Health &amp; Adult Social Care) *</t>
  </si>
  <si>
    <t>CSS HQ direct *</t>
  </si>
  <si>
    <t>Re-ablement Social Care Funding</t>
  </si>
  <si>
    <t>NELC Partnership Agreement Income</t>
  </si>
  <si>
    <t>Reserves</t>
  </si>
  <si>
    <t>2% Non Recurrent Funds</t>
  </si>
  <si>
    <t>Planned Surplus</t>
  </si>
  <si>
    <t>Total 2012/13 CCG Delegated Budget</t>
  </si>
  <si>
    <t>NHS Commissioning Board</t>
  </si>
  <si>
    <t>Total 2012/13 CTP Budget</t>
  </si>
  <si>
    <t>Clinical Commissioning Group Delegated Budgets</t>
  </si>
  <si>
    <t>Resource Limit</t>
  </si>
  <si>
    <t xml:space="preserve">Health </t>
  </si>
  <si>
    <t>Total Resources Avaialble</t>
  </si>
  <si>
    <t>Non Delegated Budgets</t>
  </si>
  <si>
    <t>Childrens Trust**</t>
  </si>
  <si>
    <t>* HQ costs; this includes £4m Health running costs (£25/head) of which £9/head will be spent with the CSS in 2012/13</t>
  </si>
  <si>
    <t>Service Improvement plans</t>
  </si>
  <si>
    <t>Public Health (inc Drug Action Team)</t>
  </si>
  <si>
    <t>TABLE 2 - BETTER PAYMENT PRACTICE</t>
  </si>
  <si>
    <t>TABLE 4- QIPP</t>
  </si>
  <si>
    <t>CSS</t>
  </si>
  <si>
    <t>Table 3 - Surplus</t>
  </si>
  <si>
    <t>TABLE 4 - CASH</t>
  </si>
  <si>
    <t>FINANCIAL PERFORMANCE  - JULY MONITORING 2012</t>
  </si>
  <si>
    <t>ANNUAL BUDGET</t>
  </si>
  <si>
    <t>YTD VARIANCE</t>
  </si>
  <si>
    <t>JULY FORECAST OUT-TURN VARIANCE</t>
  </si>
  <si>
    <t>JUNE FORECAST OUT-TURN VARIANCE</t>
  </si>
  <si>
    <t>£000</t>
  </si>
  <si>
    <t xml:space="preserve">Other </t>
  </si>
  <si>
    <t>Cluster</t>
  </si>
  <si>
    <t xml:space="preserve">Target achieved for  April and May, further investigation is taken place as to why not </t>
  </si>
  <si>
    <t>From 1st April the CSS are now managing our payments using a new invoice approval system. We have met the target with value but not in number. We are currently completeing some focused work in this area to clear invoices on the system which are pre 1st April and as such this is affecting the BPPC.</t>
  </si>
  <si>
    <t>Ear marked reserves</t>
  </si>
  <si>
    <t>LES</t>
  </si>
  <si>
    <t>Balance of risk for which action plans need to be developed to ensure control total is met</t>
  </si>
  <si>
    <t>Partnership agreement variation (agreed in principal with NELC)</t>
  </si>
  <si>
    <t>meeting targets in June &amp; July</t>
  </si>
  <si>
    <t>There are certain elements which are embedded within core contracts which will be split across CCG, NHS CB &amp; PH, this totals £11.1m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</si>
</sst>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Red]\(#,##0.0\)"/>
    <numFmt numFmtId="166" formatCode="#,##0;\(#,##0\)"/>
    <numFmt numFmtId="167" formatCode="#,##0;[Red]\(#,##0\)\ "/>
  </numFmts>
  <fonts count="14"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indexed="8"/>
      <name val="Arial"/>
      <family val="2"/>
    </font>
    <font>
      <b/>
      <sz val="11"/>
      <color theme="1"/>
      <name val="Calibri"/>
      <family val="2"/>
      <scheme val="minor"/>
    </font>
    <font>
      <b/>
      <u/>
      <sz val="11"/>
      <color theme="1"/>
      <name val="Calibri"/>
      <family val="2"/>
      <scheme val="minor"/>
    </font>
    <font>
      <b/>
      <sz val="11"/>
      <name val="Arial"/>
      <family val="2"/>
    </font>
    <font>
      <b/>
      <u/>
      <sz val="12"/>
      <color theme="1"/>
      <name val="Calibri"/>
      <family val="2"/>
      <scheme val="minor"/>
    </font>
    <font>
      <sz val="12"/>
      <color theme="1"/>
      <name val="Calibri"/>
      <family val="2"/>
      <scheme val="minor"/>
    </font>
    <font>
      <b/>
      <sz val="12"/>
      <color theme="1"/>
      <name val="Calibri"/>
      <family val="2"/>
      <scheme val="minor"/>
    </font>
    <font>
      <b/>
      <u/>
      <sz val="11"/>
      <color theme="1"/>
      <name val="Arial"/>
      <family val="2"/>
    </font>
    <font>
      <sz val="10"/>
      <color theme="1"/>
      <name val="Arial"/>
      <family val="2"/>
    </font>
    <font>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theme="0" tint="-0.14999847407452621"/>
        <bgColor indexed="64"/>
      </patternFill>
    </fill>
  </fills>
  <borders count="28">
    <border>
      <left/>
      <right/>
      <top/>
      <bottom/>
      <diagonal/>
    </border>
    <border>
      <left style="double">
        <color indexed="64"/>
      </left>
      <right/>
      <top style="double">
        <color indexed="64"/>
      </top>
      <bottom/>
      <diagonal/>
    </border>
    <border>
      <left style="thin">
        <color indexed="64"/>
      </left>
      <right/>
      <top style="double">
        <color indexed="64"/>
      </top>
      <bottom/>
      <diagonal/>
    </border>
    <border>
      <left style="double">
        <color indexed="64"/>
      </left>
      <right/>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right/>
      <top/>
      <bottom style="medium">
        <color indexed="64"/>
      </bottom>
      <diagonal/>
    </border>
    <border>
      <left/>
      <right/>
      <top/>
      <bottom style="double">
        <color indexed="64"/>
      </bottom>
      <diagonal/>
    </border>
  </borders>
  <cellStyleXfs count="2">
    <xf numFmtId="0" fontId="0" fillId="0" borderId="0"/>
    <xf numFmtId="0" fontId="3" fillId="0" borderId="0"/>
  </cellStyleXfs>
  <cellXfs count="109">
    <xf numFmtId="0" fontId="0" fillId="0" borderId="0" xfId="0"/>
    <xf numFmtId="0" fontId="2" fillId="0" borderId="0" xfId="0" applyFont="1" applyBorder="1"/>
    <xf numFmtId="0" fontId="4" fillId="0" borderId="1" xfId="0" applyFont="1" applyBorder="1" applyAlignment="1"/>
    <xf numFmtId="0" fontId="4" fillId="0" borderId="2" xfId="0" applyFont="1" applyBorder="1" applyAlignment="1">
      <alignment horizontal="center"/>
    </xf>
    <xf numFmtId="0" fontId="4" fillId="0" borderId="12" xfId="0" applyFont="1" applyBorder="1" applyAlignment="1">
      <alignment horizontal="center"/>
    </xf>
    <xf numFmtId="0" fontId="4" fillId="0" borderId="3" xfId="0" applyFont="1" applyBorder="1" applyAlignment="1"/>
    <xf numFmtId="0" fontId="4" fillId="0" borderId="4" xfId="0" applyFont="1" applyBorder="1" applyAlignment="1">
      <alignment horizontal="center"/>
    </xf>
    <xf numFmtId="0" fontId="4" fillId="0" borderId="13" xfId="0" applyFont="1" applyBorder="1" applyAlignment="1">
      <alignment horizontal="center"/>
    </xf>
    <xf numFmtId="0" fontId="6" fillId="0" borderId="22" xfId="0" applyFont="1" applyBorder="1"/>
    <xf numFmtId="0" fontId="5" fillId="0" borderId="4" xfId="0" applyFont="1" applyBorder="1"/>
    <xf numFmtId="0" fontId="5" fillId="0" borderId="22" xfId="0" applyFont="1" applyBorder="1"/>
    <xf numFmtId="0" fontId="0" fillId="0" borderId="23" xfId="0" applyBorder="1"/>
    <xf numFmtId="0" fontId="0" fillId="0" borderId="24" xfId="0" applyBorder="1"/>
    <xf numFmtId="0" fontId="5" fillId="0" borderId="22" xfId="0" applyFont="1" applyFill="1" applyBorder="1"/>
    <xf numFmtId="0" fontId="0" fillId="0" borderId="23" xfId="0" applyFill="1" applyBorder="1"/>
    <xf numFmtId="0" fontId="0" fillId="0" borderId="24" xfId="0" applyFill="1" applyBorder="1"/>
    <xf numFmtId="0" fontId="0" fillId="0" borderId="0" xfId="0" applyBorder="1"/>
    <xf numFmtId="0" fontId="0" fillId="0" borderId="17" xfId="0" applyBorder="1"/>
    <xf numFmtId="0" fontId="0" fillId="0" borderId="4" xfId="0" applyFill="1" applyBorder="1"/>
    <xf numFmtId="0" fontId="0" fillId="0" borderId="0" xfId="0" applyFill="1" applyBorder="1"/>
    <xf numFmtId="0" fontId="0" fillId="0" borderId="17" xfId="0" applyFill="1" applyBorder="1"/>
    <xf numFmtId="0" fontId="0" fillId="0" borderId="9" xfId="0" applyFill="1" applyBorder="1"/>
    <xf numFmtId="0" fontId="0" fillId="0" borderId="18" xfId="0" applyFill="1" applyBorder="1"/>
    <xf numFmtId="0" fontId="0" fillId="0" borderId="19" xfId="0" applyFill="1" applyBorder="1"/>
    <xf numFmtId="0" fontId="0" fillId="0" borderId="0" xfId="0" applyFill="1"/>
    <xf numFmtId="0" fontId="5" fillId="0" borderId="0" xfId="0" applyFont="1"/>
    <xf numFmtId="0" fontId="4" fillId="0" borderId="25" xfId="0" applyFont="1" applyBorder="1" applyAlignment="1"/>
    <xf numFmtId="0" fontId="4" fillId="0" borderId="0" xfId="0" applyFont="1" applyBorder="1" applyAlignment="1"/>
    <xf numFmtId="0" fontId="1" fillId="0" borderId="5" xfId="0" applyFont="1" applyBorder="1" applyAlignment="1"/>
    <xf numFmtId="0" fontId="1" fillId="0" borderId="26" xfId="0" applyFont="1" applyBorder="1" applyAlignment="1"/>
    <xf numFmtId="0" fontId="1" fillId="0" borderId="6" xfId="0" applyFont="1" applyBorder="1" applyAlignment="1"/>
    <xf numFmtId="0" fontId="1" fillId="0" borderId="14" xfId="0" applyFont="1" applyBorder="1" applyAlignment="1"/>
    <xf numFmtId="0" fontId="1" fillId="2" borderId="4" xfId="0" applyFont="1" applyFill="1" applyBorder="1" applyAlignment="1"/>
    <xf numFmtId="0" fontId="1" fillId="2" borderId="13" xfId="0" applyFont="1" applyFill="1" applyBorder="1" applyAlignment="1"/>
    <xf numFmtId="0" fontId="1" fillId="0" borderId="7" xfId="0" applyFont="1" applyBorder="1" applyAlignment="1"/>
    <xf numFmtId="0" fontId="1" fillId="0" borderId="18" xfId="0" applyFont="1" applyBorder="1" applyAlignment="1"/>
    <xf numFmtId="167" fontId="0" fillId="3" borderId="9" xfId="0" applyNumberFormat="1" applyFill="1" applyBorder="1" applyAlignment="1" applyProtection="1">
      <protection locked="0"/>
    </xf>
    <xf numFmtId="165" fontId="1" fillId="4" borderId="9" xfId="0" applyNumberFormat="1" applyFont="1" applyFill="1" applyBorder="1" applyAlignment="1"/>
    <xf numFmtId="165" fontId="1" fillId="4" borderId="15" xfId="0" applyNumberFormat="1" applyFont="1" applyFill="1" applyBorder="1" applyAlignment="1"/>
    <xf numFmtId="165" fontId="1" fillId="2" borderId="4" xfId="0" applyNumberFormat="1" applyFont="1" applyFill="1" applyBorder="1" applyAlignment="1"/>
    <xf numFmtId="164" fontId="1" fillId="2" borderId="13" xfId="0" applyNumberFormat="1" applyFont="1" applyFill="1" applyBorder="1" applyAlignment="1"/>
    <xf numFmtId="0" fontId="1" fillId="0" borderId="10" xfId="0" applyFont="1" applyBorder="1" applyAlignment="1"/>
    <xf numFmtId="0" fontId="1" fillId="0" borderId="27" xfId="0" applyFont="1" applyBorder="1" applyAlignment="1"/>
    <xf numFmtId="165" fontId="1" fillId="4" borderId="11" xfId="0" applyNumberFormat="1" applyFont="1" applyFill="1" applyBorder="1" applyAlignment="1"/>
    <xf numFmtId="165" fontId="1" fillId="4" borderId="16" xfId="0" applyNumberFormat="1" applyFont="1" applyFill="1" applyBorder="1" applyAlignment="1"/>
    <xf numFmtId="0" fontId="1" fillId="0" borderId="0" xfId="0" applyFont="1" applyBorder="1"/>
    <xf numFmtId="167" fontId="0" fillId="3" borderId="15" xfId="0" applyNumberFormat="1" applyFill="1" applyBorder="1" applyAlignment="1" applyProtection="1">
      <protection locked="0"/>
    </xf>
    <xf numFmtId="0" fontId="1" fillId="0" borderId="17" xfId="0" applyFont="1" applyBorder="1"/>
    <xf numFmtId="0" fontId="5" fillId="0" borderId="13" xfId="0" quotePrefix="1" applyFont="1" applyBorder="1" applyAlignment="1">
      <alignment horizontal="center"/>
    </xf>
    <xf numFmtId="0" fontId="5" fillId="0" borderId="0" xfId="0" applyFont="1" applyFill="1" applyBorder="1"/>
    <xf numFmtId="0" fontId="7" fillId="0" borderId="0" xfId="0" applyFont="1"/>
    <xf numFmtId="166" fontId="1" fillId="0" borderId="0" xfId="0" applyNumberFormat="1" applyFont="1" applyFill="1" applyAlignment="1">
      <alignment horizontal="center"/>
    </xf>
    <xf numFmtId="0" fontId="1" fillId="0" borderId="0" xfId="0" applyFont="1"/>
    <xf numFmtId="0" fontId="1" fillId="0" borderId="23" xfId="0" applyFont="1" applyFill="1" applyBorder="1" applyAlignment="1">
      <alignment wrapText="1"/>
    </xf>
    <xf numFmtId="0" fontId="5" fillId="0" borderId="8" xfId="0" applyFont="1" applyBorder="1" applyAlignment="1">
      <alignment horizontal="center" vertical="center" wrapText="1"/>
    </xf>
    <xf numFmtId="0" fontId="2" fillId="0" borderId="0" xfId="0" applyFont="1" applyFill="1" applyAlignment="1">
      <alignment wrapText="1"/>
    </xf>
    <xf numFmtId="0" fontId="5" fillId="0" borderId="15" xfId="0" quotePrefix="1" applyFont="1" applyBorder="1" applyAlignment="1">
      <alignment horizontal="center"/>
    </xf>
    <xf numFmtId="0" fontId="1" fillId="0" borderId="9" xfId="0" applyFont="1" applyFill="1" applyBorder="1" applyAlignment="1">
      <alignment horizontal="center" wrapText="1"/>
    </xf>
    <xf numFmtId="0" fontId="1" fillId="0" borderId="15" xfId="0" applyFont="1" applyFill="1" applyBorder="1" applyAlignment="1">
      <alignment horizontal="center" wrapText="1"/>
    </xf>
    <xf numFmtId="0" fontId="8" fillId="0" borderId="22" xfId="0" applyFont="1" applyBorder="1"/>
    <xf numFmtId="166" fontId="1" fillId="0" borderId="13" xfId="0" applyNumberFormat="1" applyFont="1" applyBorder="1" applyAlignment="1">
      <alignment horizontal="center"/>
    </xf>
    <xf numFmtId="166" fontId="1" fillId="0" borderId="22" xfId="0" applyNumberFormat="1" applyFont="1" applyBorder="1" applyAlignment="1">
      <alignment horizontal="center"/>
    </xf>
    <xf numFmtId="166" fontId="1" fillId="0" borderId="20" xfId="0" applyNumberFormat="1" applyFont="1" applyBorder="1" applyAlignment="1">
      <alignment horizontal="center"/>
    </xf>
    <xf numFmtId="0" fontId="9" fillId="0" borderId="13" xfId="0" applyFont="1" applyBorder="1"/>
    <xf numFmtId="166" fontId="1" fillId="0" borderId="17" xfId="0" applyNumberFormat="1" applyFont="1" applyBorder="1" applyAlignment="1">
      <alignment horizontal="center"/>
    </xf>
    <xf numFmtId="0" fontId="0" fillId="0" borderId="15" xfId="0" applyBorder="1"/>
    <xf numFmtId="166" fontId="1" fillId="0" borderId="15" xfId="0" applyNumberFormat="1" applyFont="1" applyBorder="1" applyAlignment="1">
      <alignment horizontal="center"/>
    </xf>
    <xf numFmtId="0" fontId="0" fillId="0" borderId="4" xfId="0" applyBorder="1"/>
    <xf numFmtId="166" fontId="2" fillId="0" borderId="8" xfId="0" applyNumberFormat="1" applyFont="1" applyBorder="1" applyAlignment="1">
      <alignment horizontal="center"/>
    </xf>
    <xf numFmtId="166" fontId="2" fillId="0" borderId="15" xfId="0" applyNumberFormat="1" applyFont="1" applyBorder="1" applyAlignment="1">
      <alignment horizontal="center"/>
    </xf>
    <xf numFmtId="166" fontId="1" fillId="0" borderId="4" xfId="0" applyNumberFormat="1" applyFont="1" applyBorder="1" applyAlignment="1">
      <alignment horizontal="center"/>
    </xf>
    <xf numFmtId="0" fontId="0" fillId="0" borderId="21" xfId="0" applyBorder="1"/>
    <xf numFmtId="166" fontId="1" fillId="0" borderId="8" xfId="0" applyNumberFormat="1" applyFont="1" applyBorder="1" applyAlignment="1">
      <alignment horizontal="center"/>
    </xf>
    <xf numFmtId="166" fontId="1" fillId="0" borderId="21" xfId="0" applyNumberFormat="1" applyFont="1" applyBorder="1" applyAlignment="1">
      <alignment horizontal="center"/>
    </xf>
    <xf numFmtId="0" fontId="0" fillId="0" borderId="4" xfId="0" applyBorder="1" applyAlignment="1">
      <alignment horizontal="left" vertical="center"/>
    </xf>
    <xf numFmtId="166" fontId="2" fillId="0" borderId="13" xfId="0" applyNumberFormat="1" applyFont="1" applyBorder="1" applyAlignment="1">
      <alignment horizontal="center"/>
    </xf>
    <xf numFmtId="0" fontId="8" fillId="5" borderId="21" xfId="0" applyFont="1" applyFill="1" applyBorder="1"/>
    <xf numFmtId="166" fontId="2" fillId="5" borderId="8" xfId="0" applyNumberFormat="1" applyFont="1" applyFill="1" applyBorder="1" applyAlignment="1">
      <alignment horizontal="center"/>
    </xf>
    <xf numFmtId="166" fontId="1" fillId="0" borderId="9" xfId="0" applyNumberFormat="1" applyFont="1" applyBorder="1" applyAlignment="1">
      <alignment horizontal="center"/>
    </xf>
    <xf numFmtId="166" fontId="1" fillId="0" borderId="19" xfId="0" applyNumberFormat="1" applyFont="1" applyBorder="1" applyAlignment="1">
      <alignment horizontal="center"/>
    </xf>
    <xf numFmtId="0" fontId="10" fillId="0" borderId="21" xfId="0" applyFont="1" applyBorder="1"/>
    <xf numFmtId="166" fontId="2" fillId="0" borderId="15" xfId="0" applyNumberFormat="1" applyFont="1" applyFill="1" applyBorder="1" applyAlignment="1">
      <alignment horizontal="center"/>
    </xf>
    <xf numFmtId="166" fontId="1" fillId="0" borderId="0" xfId="0" applyNumberFormat="1" applyFont="1" applyAlignment="1">
      <alignment horizontal="center"/>
    </xf>
    <xf numFmtId="0" fontId="11" fillId="0" borderId="22" xfId="0" applyFont="1" applyBorder="1"/>
    <xf numFmtId="0" fontId="1" fillId="0" borderId="4" xfId="0" applyFont="1" applyBorder="1"/>
    <xf numFmtId="166" fontId="1" fillId="0" borderId="13" xfId="0" applyNumberFormat="1" applyFont="1" applyFill="1" applyBorder="1" applyAlignment="1">
      <alignment horizontal="center"/>
    </xf>
    <xf numFmtId="0" fontId="2" fillId="0" borderId="21" xfId="0" applyFont="1" applyBorder="1"/>
    <xf numFmtId="166" fontId="2" fillId="0" borderId="8" xfId="0" applyNumberFormat="1" applyFont="1" applyFill="1" applyBorder="1" applyAlignment="1">
      <alignment horizontal="center"/>
    </xf>
    <xf numFmtId="0" fontId="2" fillId="0" borderId="0" xfId="0" applyFont="1"/>
    <xf numFmtId="0" fontId="5" fillId="0" borderId="8" xfId="0" applyFont="1" applyFill="1" applyBorder="1" applyAlignment="1">
      <alignment horizontal="center" vertical="center" wrapText="1"/>
    </xf>
    <xf numFmtId="0" fontId="5" fillId="0" borderId="13" xfId="0" quotePrefix="1" applyFont="1" applyFill="1" applyBorder="1" applyAlignment="1">
      <alignment horizontal="center"/>
    </xf>
    <xf numFmtId="166" fontId="1" fillId="0" borderId="20" xfId="0" applyNumberFormat="1" applyFont="1" applyFill="1" applyBorder="1" applyAlignment="1">
      <alignment horizontal="center"/>
    </xf>
    <xf numFmtId="166" fontId="1" fillId="0" borderId="8" xfId="0" applyNumberFormat="1" applyFont="1" applyFill="1" applyBorder="1" applyAlignment="1">
      <alignment horizontal="center"/>
    </xf>
    <xf numFmtId="166" fontId="1" fillId="0" borderId="15" xfId="0" applyNumberFormat="1" applyFont="1" applyFill="1" applyBorder="1" applyAlignment="1">
      <alignment horizontal="center"/>
    </xf>
    <xf numFmtId="0" fontId="1" fillId="0" borderId="0" xfId="0" applyFont="1" applyFill="1"/>
    <xf numFmtId="0" fontId="0" fillId="0" borderId="4" xfId="0" applyBorder="1" applyAlignment="1">
      <alignment wrapText="1"/>
    </xf>
    <xf numFmtId="3" fontId="1" fillId="0" borderId="13" xfId="0" applyNumberFormat="1" applyFont="1" applyFill="1" applyBorder="1" applyAlignment="1">
      <alignment horizontal="center"/>
    </xf>
    <xf numFmtId="0" fontId="13" fillId="0" borderId="0" xfId="0" applyFont="1" applyBorder="1"/>
    <xf numFmtId="0" fontId="13" fillId="0" borderId="17" xfId="0" applyFont="1" applyBorder="1"/>
    <xf numFmtId="0" fontId="13" fillId="0" borderId="4" xfId="0" applyFont="1" applyFill="1" applyBorder="1"/>
    <xf numFmtId="0" fontId="13" fillId="0" borderId="0" xfId="0" applyFont="1" applyFill="1" applyBorder="1"/>
    <xf numFmtId="0" fontId="13" fillId="0" borderId="17" xfId="0" applyFont="1" applyFill="1" applyBorder="1"/>
    <xf numFmtId="0" fontId="13" fillId="0" borderId="0" xfId="0" applyFont="1"/>
    <xf numFmtId="0" fontId="13" fillId="0" borderId="9" xfId="0" applyFont="1" applyBorder="1"/>
    <xf numFmtId="0" fontId="13" fillId="0" borderId="18" xfId="0" applyFont="1" applyBorder="1"/>
    <xf numFmtId="0" fontId="13" fillId="0" borderId="19" xfId="0" applyFont="1" applyBorder="1"/>
    <xf numFmtId="0" fontId="1" fillId="0" borderId="0" xfId="0" applyFont="1" applyAlignment="1">
      <alignment horizontal="left" wrapText="1"/>
    </xf>
    <xf numFmtId="0" fontId="12" fillId="0" borderId="0" xfId="0" applyFont="1" applyBorder="1" applyAlignment="1">
      <alignment horizontal="left" wrapText="1"/>
    </xf>
    <xf numFmtId="0" fontId="12" fillId="0" borderId="17" xfId="0" applyFont="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1</xdr:col>
      <xdr:colOff>3133725</xdr:colOff>
      <xdr:row>33</xdr:row>
      <xdr:rowOff>114300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0200"/>
          <a:ext cx="3743325"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276224</xdr:colOff>
      <xdr:row>1</xdr:row>
      <xdr:rowOff>9525</xdr:rowOff>
    </xdr:from>
    <xdr:to>
      <xdr:col>10</xdr:col>
      <xdr:colOff>638175</xdr:colOff>
      <xdr:row>10</xdr:row>
      <xdr:rowOff>151861</xdr:rowOff>
    </xdr:to>
    <xdr:pic>
      <xdr:nvPicPr>
        <xdr:cNvPr id="3" name="Picture 2"/>
        <xdr:cNvPicPr>
          <a:picLocks noChangeAspect="1"/>
        </xdr:cNvPicPr>
      </xdr:nvPicPr>
      <xdr:blipFill>
        <a:blip xmlns:r="http://schemas.openxmlformats.org/officeDocument/2006/relationships" r:embed="rId2"/>
        <a:stretch>
          <a:fillRect/>
        </a:stretch>
      </xdr:blipFill>
      <xdr:spPr>
        <a:xfrm>
          <a:off x="5810249" y="200025"/>
          <a:ext cx="3409951" cy="1885411"/>
        </a:xfrm>
        <a:prstGeom prst="rect">
          <a:avLst/>
        </a:prstGeom>
      </xdr:spPr>
    </xdr:pic>
    <xdr:clientData/>
  </xdr:twoCellAnchor>
  <xdr:twoCellAnchor editAs="oneCell">
    <xdr:from>
      <xdr:col>5</xdr:col>
      <xdr:colOff>0</xdr:colOff>
      <xdr:row>13</xdr:row>
      <xdr:rowOff>0</xdr:rowOff>
    </xdr:from>
    <xdr:to>
      <xdr:col>11</xdr:col>
      <xdr:colOff>228600</xdr:colOff>
      <xdr:row>20</xdr:row>
      <xdr:rowOff>133349</xdr:rowOff>
    </xdr:to>
    <xdr:pic>
      <xdr:nvPicPr>
        <xdr:cNvPr id="4" name="Picture 3"/>
        <xdr:cNvPicPr>
          <a:picLocks noChangeAspect="1"/>
        </xdr:cNvPicPr>
      </xdr:nvPicPr>
      <xdr:blipFill>
        <a:blip xmlns:r="http://schemas.openxmlformats.org/officeDocument/2006/relationships" r:embed="rId3"/>
        <a:stretch>
          <a:fillRect/>
        </a:stretch>
      </xdr:blipFill>
      <xdr:spPr>
        <a:xfrm>
          <a:off x="5534025" y="2514601"/>
          <a:ext cx="4048125" cy="2047874"/>
        </a:xfrm>
        <a:prstGeom prst="rect">
          <a:avLst/>
        </a:prstGeom>
      </xdr:spPr>
    </xdr:pic>
    <xdr:clientData/>
  </xdr:twoCellAnchor>
  <xdr:twoCellAnchor editAs="oneCell">
    <xdr:from>
      <xdr:col>5</xdr:col>
      <xdr:colOff>0</xdr:colOff>
      <xdr:row>20</xdr:row>
      <xdr:rowOff>161925</xdr:rowOff>
    </xdr:from>
    <xdr:to>
      <xdr:col>11</xdr:col>
      <xdr:colOff>228600</xdr:colOff>
      <xdr:row>33</xdr:row>
      <xdr:rowOff>142875</xdr:rowOff>
    </xdr:to>
    <xdr:pic>
      <xdr:nvPicPr>
        <xdr:cNvPr id="5" name="Picture 4"/>
        <xdr:cNvPicPr>
          <a:picLocks noChangeAspect="1"/>
        </xdr:cNvPicPr>
      </xdr:nvPicPr>
      <xdr:blipFill>
        <a:blip xmlns:r="http://schemas.openxmlformats.org/officeDocument/2006/relationships" r:embed="rId4"/>
        <a:stretch>
          <a:fillRect/>
        </a:stretch>
      </xdr:blipFill>
      <xdr:spPr>
        <a:xfrm>
          <a:off x="5534025" y="4591050"/>
          <a:ext cx="4048125" cy="2466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A67" sqref="A67:B67"/>
    </sheetView>
  </sheetViews>
  <sheetFormatPr defaultRowHeight="14.25" x14ac:dyDescent="0.2"/>
  <cols>
    <col min="1" max="1" width="51" style="52" customWidth="1"/>
    <col min="2" max="2" width="24.140625" style="82" customWidth="1"/>
    <col min="3" max="3" width="16" style="82" customWidth="1"/>
    <col min="4" max="4" width="15.7109375" style="51" customWidth="1"/>
    <col min="5" max="5" width="16.28515625" style="52" hidden="1" customWidth="1"/>
    <col min="6" max="6" width="5.28515625" style="52" customWidth="1"/>
    <col min="7" max="16384" width="9.140625" style="52"/>
  </cols>
  <sheetData>
    <row r="1" spans="1:5" ht="15" x14ac:dyDescent="0.25">
      <c r="A1" s="50" t="s">
        <v>56</v>
      </c>
      <c r="B1" s="51"/>
      <c r="C1" s="51"/>
    </row>
    <row r="2" spans="1:5" ht="17.25" customHeight="1" x14ac:dyDescent="0.25">
      <c r="A2" s="50"/>
      <c r="B2" s="51"/>
      <c r="C2" s="51"/>
    </row>
    <row r="3" spans="1:5" ht="45" x14ac:dyDescent="0.2">
      <c r="A3" s="53"/>
      <c r="B3" s="54" t="s">
        <v>57</v>
      </c>
      <c r="C3" s="54" t="s">
        <v>58</v>
      </c>
      <c r="D3" s="89" t="s">
        <v>59</v>
      </c>
      <c r="E3" s="54" t="s">
        <v>60</v>
      </c>
    </row>
    <row r="4" spans="1:5" ht="30" x14ac:dyDescent="0.25">
      <c r="A4" s="55" t="s">
        <v>42</v>
      </c>
      <c r="B4" s="48" t="s">
        <v>61</v>
      </c>
      <c r="C4" s="48" t="s">
        <v>61</v>
      </c>
      <c r="D4" s="90" t="s">
        <v>61</v>
      </c>
      <c r="E4" s="48" t="s">
        <v>61</v>
      </c>
    </row>
    <row r="5" spans="1:5" ht="8.25" customHeight="1" x14ac:dyDescent="0.25">
      <c r="A5" s="55"/>
      <c r="B5" s="56"/>
      <c r="C5" s="57"/>
      <c r="D5" s="58"/>
      <c r="E5" s="58"/>
    </row>
    <row r="6" spans="1:5" ht="15.75" x14ac:dyDescent="0.25">
      <c r="A6" s="59" t="s">
        <v>15</v>
      </c>
      <c r="B6" s="60"/>
      <c r="C6" s="61"/>
      <c r="D6" s="91"/>
      <c r="E6" s="62"/>
    </row>
    <row r="7" spans="1:5" ht="15.75" x14ac:dyDescent="0.25">
      <c r="A7" s="63" t="s">
        <v>67</v>
      </c>
      <c r="B7" s="64">
        <v>204.946</v>
      </c>
      <c r="C7" s="60">
        <v>-20.504450000000002</v>
      </c>
      <c r="D7" s="85">
        <v>-16.796450000000011</v>
      </c>
      <c r="E7" s="60">
        <v>-13.066600000000014</v>
      </c>
    </row>
    <row r="8" spans="1:5" ht="15" x14ac:dyDescent="0.25">
      <c r="A8" s="65" t="s">
        <v>16</v>
      </c>
      <c r="B8" s="64">
        <v>28477.478999999999</v>
      </c>
      <c r="C8" s="60">
        <v>-177.46818999999994</v>
      </c>
      <c r="D8" s="85">
        <v>-599.99851999999987</v>
      </c>
      <c r="E8" s="66">
        <v>-20.22982999999995</v>
      </c>
    </row>
    <row r="9" spans="1:5" ht="15" x14ac:dyDescent="0.25">
      <c r="A9" s="67"/>
      <c r="B9" s="68">
        <f>SUM(B7:B8)</f>
        <v>28682.424999999999</v>
      </c>
      <c r="C9" s="68">
        <f t="shared" ref="C9:D9" si="0">SUM(C7:C8)</f>
        <v>-197.97263999999993</v>
      </c>
      <c r="D9" s="87">
        <f t="shared" si="0"/>
        <v>-616.79496999999992</v>
      </c>
      <c r="E9" s="69">
        <v>-20.22982999999995</v>
      </c>
    </row>
    <row r="10" spans="1:5" ht="15.75" x14ac:dyDescent="0.25">
      <c r="A10" s="59" t="s">
        <v>17</v>
      </c>
      <c r="B10" s="62"/>
      <c r="C10" s="61"/>
      <c r="D10" s="91"/>
      <c r="E10" s="62"/>
    </row>
    <row r="11" spans="1:5" ht="15" x14ac:dyDescent="0.25">
      <c r="A11" s="67" t="s">
        <v>18</v>
      </c>
      <c r="B11" s="60">
        <v>8834.0849999999991</v>
      </c>
      <c r="C11" s="70">
        <v>-35.971760000000003</v>
      </c>
      <c r="D11" s="85">
        <v>249.99923999999999</v>
      </c>
      <c r="E11" s="60">
        <v>2.4000000000000198E-4</v>
      </c>
    </row>
    <row r="12" spans="1:5" ht="15" x14ac:dyDescent="0.25">
      <c r="A12" s="67" t="s">
        <v>19</v>
      </c>
      <c r="B12" s="60">
        <v>101968</v>
      </c>
      <c r="C12" s="70">
        <v>-0.13200000000000001</v>
      </c>
      <c r="D12" s="85">
        <v>0</v>
      </c>
      <c r="E12" s="60">
        <v>0</v>
      </c>
    </row>
    <row r="13" spans="1:5" ht="15" x14ac:dyDescent="0.25">
      <c r="A13" s="67" t="s">
        <v>20</v>
      </c>
      <c r="B13" s="60">
        <v>656</v>
      </c>
      <c r="C13" s="70">
        <v>7.2140000000000004</v>
      </c>
      <c r="D13" s="85">
        <v>0</v>
      </c>
      <c r="E13" s="60">
        <v>0</v>
      </c>
    </row>
    <row r="14" spans="1:5" ht="15" x14ac:dyDescent="0.25">
      <c r="A14" s="67" t="s">
        <v>21</v>
      </c>
      <c r="B14" s="60">
        <v>890.70299999999997</v>
      </c>
      <c r="C14" s="70">
        <v>-5.1390000000000002</v>
      </c>
      <c r="D14" s="85">
        <v>0</v>
      </c>
      <c r="E14" s="60">
        <v>0</v>
      </c>
    </row>
    <row r="15" spans="1:5" ht="15" x14ac:dyDescent="0.25">
      <c r="A15" s="67" t="s">
        <v>22</v>
      </c>
      <c r="B15" s="60">
        <v>1268.066</v>
      </c>
      <c r="C15" s="70">
        <v>2.942430000000015</v>
      </c>
      <c r="D15" s="85">
        <v>-5.6999999992694936E-4</v>
      </c>
      <c r="E15" s="60">
        <v>8.9000000007217746E-4</v>
      </c>
    </row>
    <row r="16" spans="1:5" ht="15" x14ac:dyDescent="0.25">
      <c r="A16" s="67" t="s">
        <v>23</v>
      </c>
      <c r="B16" s="60">
        <v>413.31700000000001</v>
      </c>
      <c r="C16" s="70">
        <v>54.070149999999998</v>
      </c>
      <c r="D16" s="85">
        <v>-8.5000000000036381E-4</v>
      </c>
      <c r="E16" s="60">
        <v>2.9999999999995455E-4</v>
      </c>
    </row>
    <row r="17" spans="1:5" ht="15" x14ac:dyDescent="0.25">
      <c r="A17" s="67" t="s">
        <v>24</v>
      </c>
      <c r="B17" s="60">
        <v>4788.018</v>
      </c>
      <c r="C17" s="70">
        <v>-18.948630000000001</v>
      </c>
      <c r="D17" s="85">
        <v>4.1369999999999893E-2</v>
      </c>
      <c r="E17" s="60">
        <v>0.36136999999999991</v>
      </c>
    </row>
    <row r="18" spans="1:5" ht="15" x14ac:dyDescent="0.25">
      <c r="A18" s="67" t="s">
        <v>49</v>
      </c>
      <c r="B18" s="60">
        <v>1174.422</v>
      </c>
      <c r="C18" s="70">
        <v>-19.760650000000002</v>
      </c>
      <c r="D18" s="85">
        <v>-59.288649999999997</v>
      </c>
      <c r="E18" s="60">
        <v>-59.279900000000005</v>
      </c>
    </row>
    <row r="19" spans="1:5" ht="15" x14ac:dyDescent="0.25">
      <c r="A19" s="67" t="s">
        <v>25</v>
      </c>
      <c r="B19" s="60">
        <f>4824.892+70</f>
        <v>4894.8919999999998</v>
      </c>
      <c r="C19" s="70">
        <f>-863.15478+863</f>
        <v>-0.15477999999995973</v>
      </c>
      <c r="D19" s="85">
        <v>-5.0517799999999404</v>
      </c>
      <c r="E19" s="60">
        <v>445.15431999999998</v>
      </c>
    </row>
    <row r="20" spans="1:5" ht="15" x14ac:dyDescent="0.25">
      <c r="A20" s="71"/>
      <c r="B20" s="68">
        <f>SUM(B11:B19)</f>
        <v>124887.503</v>
      </c>
      <c r="C20" s="68">
        <f t="shared" ref="C20:D20" si="1">SUM(C11:C19)</f>
        <v>-15.880239999999954</v>
      </c>
      <c r="D20" s="87">
        <f t="shared" si="1"/>
        <v>185.69876000000011</v>
      </c>
      <c r="E20" s="68">
        <v>386.23722000000004</v>
      </c>
    </row>
    <row r="21" spans="1:5" ht="15" x14ac:dyDescent="0.25">
      <c r="A21" s="71"/>
      <c r="B21" s="60"/>
      <c r="C21" s="72"/>
      <c r="D21" s="92"/>
      <c r="E21" s="72"/>
    </row>
    <row r="22" spans="1:5" ht="15.75" x14ac:dyDescent="0.25">
      <c r="A22" s="59" t="s">
        <v>26</v>
      </c>
      <c r="B22" s="62"/>
      <c r="C22" s="62"/>
      <c r="D22" s="91"/>
      <c r="E22" s="62"/>
    </row>
    <row r="23" spans="1:5" ht="15" x14ac:dyDescent="0.25">
      <c r="A23" s="67" t="s">
        <v>27</v>
      </c>
      <c r="B23" s="60">
        <v>37059.067000000003</v>
      </c>
      <c r="C23" s="60">
        <f>-1277.02346+1277-213</f>
        <v>-213.02345999999989</v>
      </c>
      <c r="D23" s="85">
        <f>-962.092459999999+305</f>
        <v>-657.09245999999905</v>
      </c>
      <c r="E23" s="60">
        <v>-631.03261999999893</v>
      </c>
    </row>
    <row r="24" spans="1:5" ht="15" x14ac:dyDescent="0.25">
      <c r="A24" s="67" t="s">
        <v>14</v>
      </c>
      <c r="B24" s="60">
        <v>8380.5650000000005</v>
      </c>
      <c r="C24" s="60">
        <f>-303.68117+20</f>
        <v>-283.68117000000001</v>
      </c>
      <c r="D24" s="85">
        <f>-537.382170000001+500</f>
        <v>-37.382170000000997</v>
      </c>
      <c r="E24" s="60">
        <v>-5.2999999998544923E-4</v>
      </c>
    </row>
    <row r="25" spans="1:5" ht="15" x14ac:dyDescent="0.25">
      <c r="A25" s="67" t="s">
        <v>28</v>
      </c>
      <c r="B25" s="60">
        <v>21018.603999999999</v>
      </c>
      <c r="C25" s="60">
        <f>138.534-139</f>
        <v>-0.46600000000000819</v>
      </c>
      <c r="D25" s="85">
        <f>115.726-116</f>
        <v>-0.27400000000000091</v>
      </c>
      <c r="E25" s="60">
        <v>0</v>
      </c>
    </row>
    <row r="26" spans="1:5" ht="15" x14ac:dyDescent="0.25">
      <c r="A26" s="67" t="s">
        <v>13</v>
      </c>
      <c r="B26" s="60">
        <v>20351.629000000001</v>
      </c>
      <c r="C26" s="60">
        <v>365.63499999999999</v>
      </c>
      <c r="D26" s="85">
        <v>0</v>
      </c>
      <c r="E26" s="60">
        <v>0</v>
      </c>
    </row>
    <row r="27" spans="1:5" ht="15" x14ac:dyDescent="0.25">
      <c r="A27" s="67" t="s">
        <v>29</v>
      </c>
      <c r="B27" s="60">
        <v>3414.5839999999998</v>
      </c>
      <c r="C27" s="60">
        <f>-74.447+139</f>
        <v>64.552999999999997</v>
      </c>
      <c r="D27" s="85">
        <v>0</v>
      </c>
      <c r="E27" s="60">
        <v>-5.4000000000814909E-4</v>
      </c>
    </row>
    <row r="28" spans="1:5" ht="15" x14ac:dyDescent="0.25">
      <c r="A28" s="67" t="s">
        <v>47</v>
      </c>
      <c r="B28" s="60">
        <v>6454.9690000000001</v>
      </c>
      <c r="C28" s="60">
        <v>-5.0000000011186788E-4</v>
      </c>
      <c r="D28" s="85">
        <v>-1.3500000000111869E-2</v>
      </c>
      <c r="E28" s="60">
        <v>0</v>
      </c>
    </row>
    <row r="29" spans="1:5" ht="15" x14ac:dyDescent="0.25">
      <c r="A29" s="67" t="s">
        <v>30</v>
      </c>
      <c r="B29" s="60">
        <f>3213.937+150+318</f>
        <v>3681.9369999999999</v>
      </c>
      <c r="C29" s="60">
        <v>-63.839669999999956</v>
      </c>
      <c r="D29" s="85">
        <f>-138.34667+88</f>
        <v>-50.346669999999989</v>
      </c>
      <c r="E29" s="66">
        <v>-91.348779999999934</v>
      </c>
    </row>
    <row r="30" spans="1:5" ht="15" x14ac:dyDescent="0.25">
      <c r="A30" s="71"/>
      <c r="B30" s="68">
        <f>SUM(B23:B29)</f>
        <v>100361.35500000001</v>
      </c>
      <c r="C30" s="68">
        <f t="shared" ref="C30:D30" si="2">SUM(C23:C29)</f>
        <v>-130.82279999999997</v>
      </c>
      <c r="D30" s="87">
        <f t="shared" si="2"/>
        <v>-745.1088000000002</v>
      </c>
      <c r="E30" s="68">
        <v>-722.38246999999888</v>
      </c>
    </row>
    <row r="31" spans="1:5" ht="15" x14ac:dyDescent="0.25">
      <c r="A31"/>
      <c r="B31" s="60"/>
      <c r="C31" s="72"/>
      <c r="D31" s="92"/>
      <c r="E31" s="72"/>
    </row>
    <row r="32" spans="1:5" ht="15.75" x14ac:dyDescent="0.25">
      <c r="A32" s="59" t="s">
        <v>31</v>
      </c>
      <c r="B32" s="62"/>
      <c r="C32" s="62"/>
      <c r="D32" s="91"/>
      <c r="E32" s="62"/>
    </row>
    <row r="33" spans="1:5" ht="15" x14ac:dyDescent="0.25">
      <c r="A33" s="67" t="s">
        <v>32</v>
      </c>
      <c r="B33" s="60">
        <v>5341.6790000000001</v>
      </c>
      <c r="C33" s="60">
        <v>6.5702200000000373</v>
      </c>
      <c r="D33" s="85">
        <f>-303.08486+138+47</f>
        <v>-118.08485999999999</v>
      </c>
      <c r="E33" s="60">
        <v>-332.27770999999973</v>
      </c>
    </row>
    <row r="34" spans="1:5" ht="15" hidden="1" x14ac:dyDescent="0.25">
      <c r="A34" s="67" t="s">
        <v>33</v>
      </c>
      <c r="B34" s="60">
        <v>0</v>
      </c>
      <c r="C34" s="60">
        <v>0</v>
      </c>
      <c r="D34" s="85">
        <v>0</v>
      </c>
      <c r="E34" s="60">
        <v>0</v>
      </c>
    </row>
    <row r="35" spans="1:5" ht="15" x14ac:dyDescent="0.25">
      <c r="A35" s="67" t="s">
        <v>34</v>
      </c>
      <c r="B35" s="60">
        <v>2122</v>
      </c>
      <c r="C35" s="60">
        <v>0</v>
      </c>
      <c r="D35" s="85">
        <v>0</v>
      </c>
      <c r="E35" s="66">
        <v>0</v>
      </c>
    </row>
    <row r="36" spans="1:5" ht="15" x14ac:dyDescent="0.25">
      <c r="A36" s="71"/>
      <c r="B36" s="68">
        <f>SUM(B32:B35)</f>
        <v>7463.6790000000001</v>
      </c>
      <c r="C36" s="68">
        <f t="shared" ref="C36:D36" si="3">SUM(C32:C35)</f>
        <v>6.5702200000000373</v>
      </c>
      <c r="D36" s="87">
        <f t="shared" si="3"/>
        <v>-118.08485999999999</v>
      </c>
      <c r="E36" s="68">
        <v>-332.27770999999973</v>
      </c>
    </row>
    <row r="37" spans="1:5" ht="15" x14ac:dyDescent="0.25">
      <c r="A37"/>
      <c r="B37" s="60"/>
      <c r="C37" s="73"/>
      <c r="D37" s="92"/>
      <c r="E37" s="72"/>
    </row>
    <row r="38" spans="1:5" ht="15.75" x14ac:dyDescent="0.25">
      <c r="A38" s="59" t="s">
        <v>36</v>
      </c>
      <c r="B38" s="62"/>
      <c r="C38" s="62"/>
      <c r="D38" s="91"/>
      <c r="E38" s="62"/>
    </row>
    <row r="39" spans="1:5" ht="15" x14ac:dyDescent="0.25">
      <c r="A39" s="67" t="s">
        <v>37</v>
      </c>
      <c r="B39" s="60">
        <v>5670</v>
      </c>
      <c r="C39" s="60">
        <v>0</v>
      </c>
      <c r="D39" s="85">
        <v>0</v>
      </c>
      <c r="E39" s="60">
        <v>0</v>
      </c>
    </row>
    <row r="40" spans="1:5" ht="15" x14ac:dyDescent="0.25">
      <c r="A40" s="67" t="s">
        <v>66</v>
      </c>
      <c r="B40" s="60">
        <f>750+486+655</f>
        <v>1891</v>
      </c>
      <c r="C40" s="60">
        <v>0</v>
      </c>
      <c r="D40" s="85">
        <v>0</v>
      </c>
      <c r="E40" s="60">
        <v>0</v>
      </c>
    </row>
    <row r="41" spans="1:5" ht="15" x14ac:dyDescent="0.2">
      <c r="A41" s="74" t="s">
        <v>62</v>
      </c>
      <c r="B41" s="60">
        <f>150.661+1767-655-70-150-318</f>
        <v>724.66100000000006</v>
      </c>
      <c r="C41" s="60">
        <v>-18.263999999999999</v>
      </c>
      <c r="D41" s="85">
        <v>0</v>
      </c>
      <c r="E41" s="60">
        <v>0</v>
      </c>
    </row>
    <row r="42" spans="1:5" ht="15" x14ac:dyDescent="0.25">
      <c r="A42" s="67" t="s">
        <v>11</v>
      </c>
      <c r="B42" s="60">
        <v>2179</v>
      </c>
      <c r="C42" s="60">
        <v>0</v>
      </c>
      <c r="D42" s="85">
        <v>0</v>
      </c>
      <c r="E42" s="60">
        <v>0</v>
      </c>
    </row>
    <row r="43" spans="1:5" ht="29.25" customHeight="1" x14ac:dyDescent="0.25">
      <c r="A43" s="95" t="s">
        <v>68</v>
      </c>
      <c r="B43" s="60"/>
      <c r="C43" s="60"/>
      <c r="D43" s="85">
        <v>637</v>
      </c>
      <c r="E43" s="60"/>
    </row>
    <row r="44" spans="1:5" ht="29.25" customHeight="1" x14ac:dyDescent="0.25">
      <c r="A44" s="95" t="s">
        <v>69</v>
      </c>
      <c r="B44" s="60"/>
      <c r="C44" s="60"/>
      <c r="D44" s="85">
        <v>657</v>
      </c>
      <c r="E44" s="60"/>
    </row>
    <row r="45" spans="1:5" ht="15" x14ac:dyDescent="0.25">
      <c r="A45" s="67"/>
      <c r="B45" s="60"/>
      <c r="C45" s="60"/>
      <c r="D45" s="85"/>
      <c r="E45" s="60"/>
    </row>
    <row r="46" spans="1:5" ht="15" x14ac:dyDescent="0.25">
      <c r="A46" s="9" t="s">
        <v>38</v>
      </c>
      <c r="B46" s="75">
        <v>1400</v>
      </c>
      <c r="C46" s="60"/>
      <c r="D46" s="85"/>
      <c r="E46" s="60"/>
    </row>
    <row r="47" spans="1:5" ht="15" x14ac:dyDescent="0.25">
      <c r="A47" s="9"/>
      <c r="B47" s="75"/>
      <c r="C47" s="66"/>
      <c r="D47" s="93"/>
      <c r="E47" s="66"/>
    </row>
    <row r="48" spans="1:5" ht="15" x14ac:dyDescent="0.25">
      <c r="A48" s="71"/>
      <c r="B48" s="68">
        <f>SUM(B39:B46)</f>
        <v>11864.661</v>
      </c>
      <c r="C48" s="68">
        <f t="shared" ref="C48:D48" si="4">SUM(C39:C46)</f>
        <v>-18.263999999999999</v>
      </c>
      <c r="D48" s="87">
        <f t="shared" si="4"/>
        <v>1294</v>
      </c>
      <c r="E48" s="68">
        <v>0</v>
      </c>
    </row>
    <row r="49" spans="1:5" ht="15" x14ac:dyDescent="0.25">
      <c r="A49" s="71"/>
      <c r="B49" s="60"/>
      <c r="C49" s="72"/>
      <c r="D49" s="92"/>
      <c r="E49" s="72"/>
    </row>
    <row r="50" spans="1:5" ht="15.75" x14ac:dyDescent="0.25">
      <c r="A50" s="76" t="s">
        <v>39</v>
      </c>
      <c r="B50" s="77">
        <f>B9+B20+B30+B36+B48</f>
        <v>273259.62300000002</v>
      </c>
      <c r="C50" s="77">
        <f>C9+C20+C30+C36+C48</f>
        <v>-356.36945999999978</v>
      </c>
      <c r="D50" s="77">
        <f>D9+D20+D30+D36+D48</f>
        <v>-0.28987000000006446</v>
      </c>
      <c r="E50" s="77">
        <v>-688.6527899999985</v>
      </c>
    </row>
    <row r="51" spans="1:5" ht="15" x14ac:dyDescent="0.25">
      <c r="A51"/>
      <c r="B51" s="60"/>
      <c r="C51" s="72"/>
      <c r="D51" s="92"/>
      <c r="E51" s="72"/>
    </row>
    <row r="52" spans="1:5" ht="15" x14ac:dyDescent="0.25">
      <c r="A52" s="8" t="s">
        <v>46</v>
      </c>
      <c r="B52" s="62"/>
      <c r="C52" s="62"/>
      <c r="D52" s="91"/>
      <c r="E52" s="62"/>
    </row>
    <row r="53" spans="1:5" ht="15" x14ac:dyDescent="0.25">
      <c r="A53" s="67" t="s">
        <v>40</v>
      </c>
      <c r="B53" s="60">
        <v>68645.126000000004</v>
      </c>
      <c r="C53" s="60">
        <f>1341.98467-1891+476</f>
        <v>-73.015329999999949</v>
      </c>
      <c r="D53" s="96">
        <f>461-8</f>
        <v>453</v>
      </c>
      <c r="E53" s="60">
        <v>673.19459999999981</v>
      </c>
    </row>
    <row r="54" spans="1:5" ht="15" x14ac:dyDescent="0.25">
      <c r="A54" s="67" t="s">
        <v>50</v>
      </c>
      <c r="B54" s="60">
        <v>6138.4690000000001</v>
      </c>
      <c r="C54" s="60">
        <v>-95.995659999999958</v>
      </c>
      <c r="D54" s="96">
        <f>-53+53</f>
        <v>0</v>
      </c>
      <c r="E54" s="60">
        <v>-51.548489999999958</v>
      </c>
    </row>
    <row r="55" spans="1:5" ht="15" x14ac:dyDescent="0.25">
      <c r="A55" s="67" t="s">
        <v>36</v>
      </c>
      <c r="B55" s="60">
        <v>450</v>
      </c>
      <c r="C55" s="60">
        <v>0</v>
      </c>
      <c r="D55" s="85">
        <v>-450</v>
      </c>
      <c r="E55" s="60">
        <v>-450</v>
      </c>
    </row>
    <row r="56" spans="1:5" ht="15" x14ac:dyDescent="0.25">
      <c r="A56" s="67" t="s">
        <v>63</v>
      </c>
      <c r="B56" s="70">
        <v>236.78800000000001</v>
      </c>
      <c r="C56" s="64">
        <v>-6.6233000000000031</v>
      </c>
      <c r="D56" s="85">
        <v>-3</v>
      </c>
      <c r="E56" s="60">
        <v>0</v>
      </c>
    </row>
    <row r="57" spans="1:5" ht="15" x14ac:dyDescent="0.25">
      <c r="A57" s="67"/>
      <c r="B57" s="78"/>
      <c r="C57" s="79"/>
      <c r="D57" s="93"/>
      <c r="E57" s="66"/>
    </row>
    <row r="58" spans="1:5" ht="15.75" x14ac:dyDescent="0.25">
      <c r="A58" s="80" t="s">
        <v>41</v>
      </c>
      <c r="B58" s="81">
        <f>SUM(B50:B56)</f>
        <v>348730.00599999999</v>
      </c>
      <c r="C58" s="81">
        <f>SUM(C50:C56)</f>
        <v>-532.00374999999963</v>
      </c>
      <c r="D58" s="81">
        <f>SUM(D50:D56)</f>
        <v>-0.28987000000006446</v>
      </c>
      <c r="E58" s="81">
        <f>SUM(E50:E56)</f>
        <v>-517.0066799999986</v>
      </c>
    </row>
    <row r="59" spans="1:5" x14ac:dyDescent="0.2">
      <c r="E59" s="82"/>
    </row>
    <row r="60" spans="1:5" ht="15" x14ac:dyDescent="0.25">
      <c r="A60" s="83" t="s">
        <v>43</v>
      </c>
      <c r="B60" s="62"/>
      <c r="C60" s="62"/>
      <c r="D60" s="91"/>
      <c r="E60" s="62"/>
    </row>
    <row r="61" spans="1:5" x14ac:dyDescent="0.2">
      <c r="A61" s="84" t="s">
        <v>44</v>
      </c>
      <c r="B61" s="85">
        <v>-298128</v>
      </c>
      <c r="C61" s="60">
        <v>0</v>
      </c>
      <c r="D61" s="85">
        <v>0</v>
      </c>
      <c r="E61" s="60">
        <v>0</v>
      </c>
    </row>
    <row r="62" spans="1:5" ht="15" x14ac:dyDescent="0.25">
      <c r="A62" s="67" t="s">
        <v>35</v>
      </c>
      <c r="B62" s="85">
        <v>-50602.006000000001</v>
      </c>
      <c r="C62" s="60">
        <v>0</v>
      </c>
      <c r="D62" s="85">
        <v>0</v>
      </c>
      <c r="E62" s="60">
        <v>0</v>
      </c>
    </row>
    <row r="63" spans="1:5" x14ac:dyDescent="0.2">
      <c r="A63" s="84"/>
      <c r="B63" s="60"/>
      <c r="C63" s="66"/>
      <c r="D63" s="93"/>
      <c r="E63" s="66"/>
    </row>
    <row r="64" spans="1:5" s="88" customFormat="1" ht="15" x14ac:dyDescent="0.25">
      <c r="A64" s="86" t="s">
        <v>45</v>
      </c>
      <c r="B64" s="87">
        <f>SUM(B61:B63)</f>
        <v>-348730.00599999999</v>
      </c>
      <c r="C64" s="68">
        <f>SUM(C61:C63)</f>
        <v>0</v>
      </c>
      <c r="D64" s="87">
        <f>SUM(D61:D63)</f>
        <v>0</v>
      </c>
      <c r="E64" s="68">
        <v>0</v>
      </c>
    </row>
    <row r="66" spans="1:4" ht="33.75" customHeight="1" x14ac:dyDescent="0.2">
      <c r="A66" s="106" t="s">
        <v>48</v>
      </c>
      <c r="B66" s="106"/>
      <c r="C66" s="106"/>
      <c r="D66" s="106"/>
    </row>
    <row r="67" spans="1:4" x14ac:dyDescent="0.2">
      <c r="A67" s="106"/>
      <c r="B67" s="106"/>
      <c r="D67" s="94"/>
    </row>
    <row r="68" spans="1:4" ht="31.5" customHeight="1" x14ac:dyDescent="0.2">
      <c r="A68" s="106" t="s">
        <v>71</v>
      </c>
      <c r="B68" s="106"/>
      <c r="C68" s="106"/>
      <c r="D68" s="106"/>
    </row>
    <row r="69" spans="1:4" x14ac:dyDescent="0.2">
      <c r="D69" s="94"/>
    </row>
  </sheetData>
  <mergeCells count="3">
    <mergeCell ref="A67:B67"/>
    <mergeCell ref="A66:D66"/>
    <mergeCell ref="A68:D6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abSelected="1" topLeftCell="A19" workbookViewId="0">
      <selection activeCell="N17" sqref="N17"/>
    </sheetView>
  </sheetViews>
  <sheetFormatPr defaultRowHeight="15" x14ac:dyDescent="0.25"/>
  <cols>
    <col min="2" max="2" width="47.140625" customWidth="1"/>
    <col min="4" max="4" width="10.85546875" customWidth="1"/>
    <col min="5" max="5" width="6.7109375" customWidth="1"/>
    <col min="6" max="10" width="9.140625" style="24"/>
    <col min="11" max="11" width="11.5703125" style="24" customWidth="1"/>
    <col min="12" max="12" width="3.5703125" style="24" customWidth="1"/>
  </cols>
  <sheetData>
    <row r="1" spans="1:12" x14ac:dyDescent="0.25">
      <c r="A1" s="10" t="s">
        <v>51</v>
      </c>
      <c r="B1" s="11"/>
      <c r="C1" s="11"/>
      <c r="D1" s="12"/>
      <c r="E1" s="11"/>
      <c r="F1" s="13" t="s">
        <v>55</v>
      </c>
      <c r="G1" s="14"/>
      <c r="H1" s="14"/>
      <c r="I1" s="14"/>
      <c r="J1" s="14"/>
      <c r="K1" s="14"/>
      <c r="L1" s="15"/>
    </row>
    <row r="2" spans="1:12" ht="15.75" thickBot="1" x14ac:dyDescent="0.3">
      <c r="A2" s="1" t="s">
        <v>53</v>
      </c>
      <c r="B2" s="45"/>
      <c r="C2" s="45"/>
      <c r="D2" s="17"/>
      <c r="E2" s="16"/>
      <c r="F2" s="18"/>
      <c r="G2" s="19"/>
      <c r="H2" s="19"/>
      <c r="I2" s="19"/>
      <c r="J2" s="19"/>
      <c r="K2" s="19"/>
      <c r="L2" s="20"/>
    </row>
    <row r="3" spans="1:12" ht="15.75" thickTop="1" x14ac:dyDescent="0.25">
      <c r="A3" s="2"/>
      <c r="B3" s="26"/>
      <c r="C3" s="3"/>
      <c r="D3" s="4"/>
      <c r="E3" s="16"/>
      <c r="F3" s="18"/>
      <c r="G3" s="19"/>
      <c r="H3" s="19"/>
      <c r="I3" s="19"/>
      <c r="J3" s="19"/>
      <c r="K3" s="19"/>
      <c r="L3" s="20"/>
    </row>
    <row r="4" spans="1:12" x14ac:dyDescent="0.25">
      <c r="A4" s="5" t="s">
        <v>0</v>
      </c>
      <c r="B4" s="27"/>
      <c r="C4" s="6" t="s">
        <v>1</v>
      </c>
      <c r="D4" s="7" t="s">
        <v>2</v>
      </c>
      <c r="E4" s="16"/>
      <c r="F4" s="18"/>
      <c r="G4" s="19"/>
      <c r="H4" s="19"/>
      <c r="I4" s="19"/>
      <c r="J4" s="19"/>
      <c r="K4" s="19"/>
      <c r="L4" s="20"/>
    </row>
    <row r="5" spans="1:12" ht="15.75" thickBot="1" x14ac:dyDescent="0.3">
      <c r="A5" s="28"/>
      <c r="B5" s="29"/>
      <c r="C5" s="30"/>
      <c r="D5" s="31"/>
      <c r="E5" s="16"/>
      <c r="F5" s="18"/>
      <c r="G5" s="19"/>
      <c r="H5" s="19"/>
      <c r="I5" s="19"/>
      <c r="J5" s="19"/>
      <c r="K5" s="19"/>
      <c r="L5" s="20"/>
    </row>
    <row r="6" spans="1:12" x14ac:dyDescent="0.25">
      <c r="A6" s="5" t="s">
        <v>3</v>
      </c>
      <c r="B6" s="27"/>
      <c r="C6" s="32"/>
      <c r="D6" s="33"/>
      <c r="E6" s="16"/>
      <c r="F6" s="18"/>
      <c r="G6" s="19"/>
      <c r="H6" s="19"/>
      <c r="I6" s="19"/>
      <c r="J6" s="19"/>
      <c r="K6" s="19"/>
      <c r="L6" s="20"/>
    </row>
    <row r="7" spans="1:12" x14ac:dyDescent="0.25">
      <c r="A7" s="34" t="s">
        <v>4</v>
      </c>
      <c r="B7" s="35"/>
      <c r="C7" s="36">
        <v>3087</v>
      </c>
      <c r="D7" s="46">
        <v>45390</v>
      </c>
      <c r="E7" s="16"/>
      <c r="F7" s="18"/>
      <c r="G7" s="19"/>
      <c r="H7" s="19"/>
      <c r="I7" s="19"/>
      <c r="J7" s="19"/>
      <c r="K7" s="19"/>
      <c r="L7" s="20"/>
    </row>
    <row r="8" spans="1:12" x14ac:dyDescent="0.25">
      <c r="A8" s="34" t="s">
        <v>5</v>
      </c>
      <c r="B8" s="35"/>
      <c r="C8" s="36">
        <v>2406</v>
      </c>
      <c r="D8" s="46">
        <v>43738</v>
      </c>
      <c r="E8" s="16"/>
      <c r="F8" s="18"/>
      <c r="G8" s="19"/>
      <c r="H8" s="19"/>
      <c r="I8" s="19"/>
      <c r="J8" s="19"/>
      <c r="K8" s="19"/>
      <c r="L8" s="20"/>
    </row>
    <row r="9" spans="1:12" x14ac:dyDescent="0.25">
      <c r="A9" s="34" t="s">
        <v>6</v>
      </c>
      <c r="B9" s="35"/>
      <c r="C9" s="37">
        <f>IF(C7=0,0,(C8/C7)*100)</f>
        <v>77.939747327502431</v>
      </c>
      <c r="D9" s="38">
        <f>IF(D7=0,0,(D8/D7)*100)</f>
        <v>96.360431813174714</v>
      </c>
      <c r="E9" s="16"/>
      <c r="F9" s="18"/>
      <c r="G9" s="19"/>
      <c r="H9" s="19"/>
      <c r="I9" s="19"/>
      <c r="J9" s="19"/>
      <c r="K9" s="19"/>
      <c r="L9" s="20"/>
    </row>
    <row r="10" spans="1:12" x14ac:dyDescent="0.25">
      <c r="A10" s="5" t="s">
        <v>7</v>
      </c>
      <c r="B10" s="27"/>
      <c r="C10" s="39"/>
      <c r="D10" s="40"/>
      <c r="E10" s="16"/>
      <c r="F10" s="18"/>
      <c r="G10" s="19"/>
      <c r="H10" s="19"/>
      <c r="I10" s="19"/>
      <c r="J10" s="19"/>
      <c r="K10" s="19"/>
      <c r="L10" s="20"/>
    </row>
    <row r="11" spans="1:12" x14ac:dyDescent="0.25">
      <c r="A11" s="34" t="s">
        <v>8</v>
      </c>
      <c r="B11" s="35"/>
      <c r="C11" s="36">
        <v>719</v>
      </c>
      <c r="D11" s="46">
        <v>49443</v>
      </c>
      <c r="E11" s="16"/>
      <c r="F11" s="21"/>
      <c r="G11" s="22"/>
      <c r="H11" s="22"/>
      <c r="I11" s="22"/>
      <c r="J11" s="22"/>
      <c r="K11" s="22"/>
      <c r="L11" s="23"/>
    </row>
    <row r="12" spans="1:12" x14ac:dyDescent="0.25">
      <c r="A12" s="34" t="s">
        <v>9</v>
      </c>
      <c r="B12" s="35"/>
      <c r="C12" s="36">
        <v>658</v>
      </c>
      <c r="D12" s="46">
        <v>48834</v>
      </c>
      <c r="E12" s="16"/>
      <c r="F12" s="19"/>
      <c r="G12" s="19"/>
      <c r="H12" s="19"/>
      <c r="I12" s="19"/>
      <c r="J12" s="19"/>
      <c r="K12" s="19"/>
    </row>
    <row r="13" spans="1:12" ht="15.75" thickBot="1" x14ac:dyDescent="0.3">
      <c r="A13" s="41" t="s">
        <v>10</v>
      </c>
      <c r="B13" s="42"/>
      <c r="C13" s="43">
        <f>IF(C11=0,0,(C12/C11)*100)</f>
        <v>91.515994436717662</v>
      </c>
      <c r="D13" s="44">
        <f>IF(D11=0,0,(D12/D11)*100)</f>
        <v>98.768278623869904</v>
      </c>
      <c r="E13" s="16"/>
      <c r="F13" s="13" t="s">
        <v>52</v>
      </c>
      <c r="G13" s="14"/>
      <c r="H13" s="14"/>
      <c r="I13" s="14"/>
      <c r="J13" s="14"/>
      <c r="K13" s="14"/>
      <c r="L13" s="15"/>
    </row>
    <row r="14" spans="1:12" ht="58.5" customHeight="1" thickTop="1" x14ac:dyDescent="0.25">
      <c r="A14" s="107" t="s">
        <v>65</v>
      </c>
      <c r="B14" s="107"/>
      <c r="C14" s="107"/>
      <c r="D14" s="108"/>
      <c r="E14" s="16"/>
      <c r="F14" s="18"/>
      <c r="G14" s="19"/>
      <c r="H14" s="19"/>
      <c r="I14" s="19"/>
      <c r="J14" s="19"/>
      <c r="K14" s="19"/>
      <c r="L14" s="20"/>
    </row>
    <row r="15" spans="1:12" x14ac:dyDescent="0.25">
      <c r="A15" s="45"/>
      <c r="B15" s="45"/>
      <c r="C15" s="45"/>
      <c r="D15" s="47"/>
      <c r="E15" s="16"/>
      <c r="F15" s="18"/>
      <c r="G15" s="19"/>
      <c r="H15" s="19"/>
      <c r="I15" s="19"/>
      <c r="J15" s="19"/>
      <c r="K15" s="19"/>
      <c r="L15" s="20"/>
    </row>
    <row r="16" spans="1:12" ht="15.75" thickBot="1" x14ac:dyDescent="0.3">
      <c r="A16" s="1" t="s">
        <v>12</v>
      </c>
      <c r="B16" s="1"/>
      <c r="C16" s="45"/>
      <c r="D16" s="47"/>
      <c r="E16" s="16"/>
      <c r="F16" s="18"/>
      <c r="G16" s="19"/>
      <c r="H16" s="19"/>
      <c r="I16" s="19"/>
      <c r="J16" s="19"/>
      <c r="K16" s="19"/>
      <c r="L16" s="20"/>
    </row>
    <row r="17" spans="1:12" ht="15.75" thickTop="1" x14ac:dyDescent="0.25">
      <c r="A17" s="2"/>
      <c r="B17" s="26"/>
      <c r="C17" s="3"/>
      <c r="D17" s="4"/>
      <c r="E17" s="16"/>
      <c r="F17" s="18"/>
      <c r="G17" s="19"/>
      <c r="H17" s="19"/>
      <c r="I17" s="19"/>
      <c r="J17" s="19"/>
      <c r="K17" s="19"/>
      <c r="L17" s="20"/>
    </row>
    <row r="18" spans="1:12" x14ac:dyDescent="0.25">
      <c r="A18" s="5" t="s">
        <v>0</v>
      </c>
      <c r="B18" s="27"/>
      <c r="C18" s="6" t="s">
        <v>1</v>
      </c>
      <c r="D18" s="7" t="s">
        <v>2</v>
      </c>
      <c r="E18" s="16"/>
      <c r="F18" s="18"/>
      <c r="G18" s="19"/>
      <c r="H18" s="19"/>
      <c r="I18" s="19"/>
      <c r="J18" s="19"/>
      <c r="K18" s="19"/>
      <c r="L18" s="20"/>
    </row>
    <row r="19" spans="1:12" ht="15.75" thickBot="1" x14ac:dyDescent="0.3">
      <c r="A19" s="28"/>
      <c r="B19" s="29"/>
      <c r="C19" s="30"/>
      <c r="D19" s="31"/>
      <c r="E19" s="16"/>
      <c r="F19" s="18"/>
      <c r="G19" s="19"/>
      <c r="H19" s="19"/>
      <c r="I19" s="19"/>
      <c r="J19" s="19"/>
      <c r="K19" s="19"/>
      <c r="L19" s="20"/>
    </row>
    <row r="20" spans="1:12" x14ac:dyDescent="0.25">
      <c r="A20" s="5" t="s">
        <v>3</v>
      </c>
      <c r="B20" s="27"/>
      <c r="C20" s="32"/>
      <c r="D20" s="33"/>
      <c r="E20" s="16"/>
      <c r="F20" s="18"/>
      <c r="G20" s="19"/>
      <c r="H20" s="19"/>
      <c r="I20" s="19"/>
      <c r="J20" s="19"/>
      <c r="K20" s="19"/>
      <c r="L20" s="20"/>
    </row>
    <row r="21" spans="1:12" x14ac:dyDescent="0.25">
      <c r="A21" s="34" t="s">
        <v>4</v>
      </c>
      <c r="B21" s="35"/>
      <c r="C21" s="36">
        <v>8366</v>
      </c>
      <c r="D21" s="46">
        <v>9872</v>
      </c>
      <c r="E21" s="16"/>
      <c r="F21" s="18"/>
      <c r="G21" s="19"/>
      <c r="H21" s="19"/>
      <c r="I21" s="19"/>
      <c r="J21" s="19"/>
      <c r="K21" s="19"/>
      <c r="L21" s="20"/>
    </row>
    <row r="22" spans="1:12" x14ac:dyDescent="0.25">
      <c r="A22" s="34" t="s">
        <v>5</v>
      </c>
      <c r="B22" s="35"/>
      <c r="C22" s="36">
        <v>7352</v>
      </c>
      <c r="D22" s="46">
        <v>8598</v>
      </c>
      <c r="E22" s="16"/>
      <c r="F22" s="18"/>
      <c r="G22" s="19"/>
      <c r="H22" s="19"/>
      <c r="I22" s="19"/>
      <c r="J22" s="19"/>
      <c r="K22" s="19"/>
      <c r="L22" s="20"/>
    </row>
    <row r="23" spans="1:12" x14ac:dyDescent="0.25">
      <c r="A23" s="34" t="s">
        <v>6</v>
      </c>
      <c r="B23" s="35"/>
      <c r="C23" s="37">
        <f>IF(C21=0,0,(C22/C21)*100)</f>
        <v>87.879512311737983</v>
      </c>
      <c r="D23" s="38">
        <f>IF(D21=0,0,(D22/D21)*100)</f>
        <v>87.094813614262563</v>
      </c>
      <c r="E23" s="16"/>
      <c r="F23" s="18"/>
      <c r="G23" s="19"/>
      <c r="H23" s="19"/>
      <c r="I23" s="19"/>
      <c r="J23" s="19"/>
      <c r="K23" s="19"/>
      <c r="L23" s="20"/>
    </row>
    <row r="24" spans="1:12" s="102" customFormat="1" ht="12.75" x14ac:dyDescent="0.2">
      <c r="A24" s="97" t="s">
        <v>64</v>
      </c>
      <c r="B24" s="97"/>
      <c r="C24" s="97"/>
      <c r="D24" s="98"/>
      <c r="E24" s="97"/>
      <c r="F24" s="99"/>
      <c r="G24" s="100"/>
      <c r="H24" s="100"/>
      <c r="I24" s="100"/>
      <c r="J24" s="100"/>
      <c r="K24" s="100"/>
      <c r="L24" s="101"/>
    </row>
    <row r="25" spans="1:12" s="102" customFormat="1" ht="18" customHeight="1" x14ac:dyDescent="0.2">
      <c r="A25" s="103" t="s">
        <v>70</v>
      </c>
      <c r="B25" s="104"/>
      <c r="C25" s="104"/>
      <c r="D25" s="105"/>
      <c r="E25" s="97"/>
      <c r="F25" s="99"/>
      <c r="G25" s="100"/>
      <c r="H25" s="100"/>
      <c r="I25" s="100"/>
      <c r="J25" s="100"/>
      <c r="K25" s="100"/>
      <c r="L25" s="101"/>
    </row>
    <row r="26" spans="1:12" s="16" customFormat="1" x14ac:dyDescent="0.25">
      <c r="A26" s="49" t="s">
        <v>54</v>
      </c>
      <c r="F26" s="19"/>
      <c r="G26" s="19"/>
      <c r="H26" s="19"/>
      <c r="I26" s="19"/>
      <c r="J26" s="19"/>
      <c r="K26" s="19"/>
      <c r="L26" s="19"/>
    </row>
    <row r="27" spans="1:12" s="16" customFormat="1" x14ac:dyDescent="0.25">
      <c r="A27"/>
      <c r="F27" s="19"/>
      <c r="G27" s="19"/>
      <c r="H27" s="19"/>
      <c r="I27" s="19"/>
      <c r="J27" s="19"/>
      <c r="K27" s="19"/>
      <c r="L27" s="19"/>
    </row>
    <row r="28" spans="1:12" x14ac:dyDescent="0.25">
      <c r="F28" s="18"/>
      <c r="G28" s="19"/>
      <c r="H28" s="19"/>
      <c r="I28" s="19"/>
      <c r="J28" s="19"/>
      <c r="K28" s="19"/>
      <c r="L28" s="20"/>
    </row>
    <row r="29" spans="1:12" x14ac:dyDescent="0.25">
      <c r="F29" s="18"/>
      <c r="G29" s="19"/>
      <c r="H29" s="19"/>
      <c r="I29" s="19"/>
      <c r="J29" s="19"/>
      <c r="K29" s="19"/>
      <c r="L29" s="20"/>
    </row>
    <row r="30" spans="1:12" x14ac:dyDescent="0.25">
      <c r="F30" s="18"/>
      <c r="G30" s="19"/>
      <c r="H30" s="19"/>
      <c r="I30" s="19"/>
      <c r="J30" s="19"/>
      <c r="K30" s="19"/>
      <c r="L30" s="20"/>
    </row>
    <row r="31" spans="1:12" x14ac:dyDescent="0.25">
      <c r="F31" s="18"/>
      <c r="G31" s="19"/>
      <c r="H31" s="19"/>
      <c r="I31" s="19"/>
      <c r="J31" s="19"/>
      <c r="K31" s="19"/>
      <c r="L31" s="20"/>
    </row>
    <row r="32" spans="1:12" x14ac:dyDescent="0.25">
      <c r="F32" s="21"/>
      <c r="G32" s="22"/>
      <c r="H32" s="22"/>
      <c r="I32" s="22"/>
      <c r="J32" s="22"/>
      <c r="K32" s="22"/>
      <c r="L32" s="23"/>
    </row>
    <row r="47" spans="1:12" x14ac:dyDescent="0.25">
      <c r="A47" s="25"/>
      <c r="F47"/>
      <c r="G47"/>
      <c r="H47"/>
      <c r="I47"/>
      <c r="J47"/>
      <c r="K47"/>
      <c r="L47"/>
    </row>
  </sheetData>
  <mergeCells count="1">
    <mergeCell ref="A14:D14"/>
  </mergeCells>
  <dataValidations count="1">
    <dataValidation type="decimal" allowBlank="1" showErrorMessage="1" errorTitle="Number Only" error="Error : This cell can only accept a numeric value with a max of 12 digits." sqref="C21:D23 C7:D13">
      <formula1>-1000000000000</formula1>
      <formula2>1000000000000</formula2>
    </dataValidation>
  </dataValidations>
  <pageMargins left="0.70866141732283472" right="0.70866141732283472" top="0.74803149606299213" bottom="0.74803149606299213" header="0.31496062992125984" footer="0.31496062992125984"/>
  <pageSetup paperSize="9" scale="75" orientation="portrait" verticalDpi="200" r:id="rId1"/>
  <headerFooter>
    <oddHeader>&amp;RTABLE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2-4</vt:lpstr>
    </vt:vector>
  </TitlesOfParts>
  <Company>NELCTP &amp; NLPCT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Popplewell</dc:creator>
  <cp:lastModifiedBy>Jeanette Harris</cp:lastModifiedBy>
  <cp:lastPrinted>2012-07-05T08:39:22Z</cp:lastPrinted>
  <dcterms:created xsi:type="dcterms:W3CDTF">2011-09-13T15:48:20Z</dcterms:created>
  <dcterms:modified xsi:type="dcterms:W3CDTF">2012-09-07T09:06:01Z</dcterms:modified>
</cp:coreProperties>
</file>